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95" windowWidth="19440" windowHeight="463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  <definedName name="_xlnm.Print_Area" localSheetId="0">'Cash-Flow-DATA'!$A$1:$V$139</definedName>
    <definedName name="_xlnm.Print_Area" localSheetId="1">'OTCHET-agregirani pokazateli'!$A$1:$J$112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<sst xmlns="http://schemas.openxmlformats.org/spreadsheetml/2006/main" count="2806" uniqueCount="2089">
  <si>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</si>
  <si>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</si>
  <si>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</si>
  <si>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</si>
  <si>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</si>
  <si>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</si>
  <si>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</si>
  <si>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</si>
  <si>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</si>
  <si>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</si>
  <si>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</si>
  <si>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</si>
  <si>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</si>
  <si>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</si>
  <si>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</si>
  <si>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</si>
  <si>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</si>
  <si>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</si>
  <si>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</si>
  <si>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</si>
  <si>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</si>
  <si>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</si>
  <si>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</si>
  <si>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</si>
  <si>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</si>
  <si>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</si>
  <si>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</si>
  <si>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</si>
  <si>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</si>
  <si>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</si>
  <si>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</si>
  <si>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</si>
  <si>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</si>
  <si>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</si>
  <si>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</si>
  <si>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</si>
  <si>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</si>
  <si>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</si>
  <si>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</si>
  <si>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</si>
  <si>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</si>
  <si>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</si>
  <si>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</si>
  <si>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</si>
  <si>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</si>
  <si>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</si>
  <si>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</si>
  <si>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</si>
  <si>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</si>
  <si>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</si>
  <si>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</si>
  <si>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</si>
  <si>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</si>
  <si>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</si>
  <si>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</si>
  <si>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</si>
  <si>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</si>
  <si>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</si>
  <si>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</si>
  <si>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</si>
  <si>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</si>
  <si>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</si>
  <si>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</si>
  <si>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</si>
  <si>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</si>
  <si>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</si>
  <si>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</si>
  <si>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</si>
  <si>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</si>
  <si>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</si>
  <si>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</si>
  <si>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</si>
  <si>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</si>
  <si>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</si>
  <si>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</si>
  <si>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</si>
  <si>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</si>
  <si>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</si>
  <si>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</si>
  <si>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</si>
  <si>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</si>
  <si>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</si>
  <si>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</si>
  <si>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</si>
  <si>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</si>
  <si>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</si>
  <si>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</si>
  <si>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</si>
  <si>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</si>
  <si>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</si>
  <si>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</si>
  <si>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</si>
  <si>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</si>
  <si>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</si>
  <si>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</si>
  <si>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</si>
  <si>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</si>
  <si>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</si>
  <si>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</si>
  <si>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</si>
  <si>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</si>
  <si>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</si>
  <si>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</si>
  <si>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</si>
  <si>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</si>
  <si>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</si>
  <si>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</si>
  <si>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</si>
  <si>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</si>
  <si>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</si>
  <si>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</si>
  <si>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</si>
  <si>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</si>
  <si>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</si>
  <si>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</si>
  <si>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</si>
  <si>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</si>
  <si>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</si>
  <si>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</si>
  <si>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</si>
  <si>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</si>
  <si>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</si>
  <si>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</si>
  <si>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</si>
  <si>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</si>
  <si>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</si>
  <si>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</si>
  <si>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</si>
  <si>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</si>
  <si>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</si>
  <si>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</si>
  <si>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</si>
  <si>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</si>
  <si>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</si>
  <si>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</si>
  <si>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</si>
  <si>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</si>
  <si>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</si>
  <si>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</si>
  <si>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</si>
  <si>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</si>
  <si>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</si>
  <si>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</si>
  <si>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</si>
  <si>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</si>
  <si>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</si>
  <si>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</si>
  <si>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</si>
  <si>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</si>
  <si>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</si>
  <si>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</si>
  <si>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</si>
  <si>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</si>
  <si>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</si>
  <si>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</si>
  <si>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</si>
  <si>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</si>
  <si>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</si>
  <si>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</si>
  <si>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</si>
  <si>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</si>
  <si>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</si>
  <si>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</si>
  <si>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</si>
  <si>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</si>
  <si>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</si>
  <si>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</si>
  <si>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</si>
  <si>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</si>
  <si>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</si>
  <si>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</si>
  <si>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</si>
  <si>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</si>
  <si>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</si>
  <si>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</si>
  <si>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</si>
  <si>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</si>
  <si>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</si>
  <si>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</si>
  <si>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</si>
  <si>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</si>
  <si>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</si>
  <si>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</si>
  <si>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</si>
  <si>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</si>
  <si>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</si>
  <si>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</si>
  <si>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</si>
  <si>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</si>
  <si>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</si>
  <si>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</si>
  <si>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</si>
  <si>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</si>
  <si>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</si>
  <si>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</si>
  <si>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</si>
  <si>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</si>
  <si>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</si>
  <si>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</si>
  <si>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</si>
  <si>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</si>
  <si>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</si>
  <si>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</si>
  <si>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</si>
  <si>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</si>
  <si>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</si>
  <si>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</si>
  <si>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</si>
  <si>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</si>
  <si>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</si>
  <si>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</si>
  <si>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</si>
  <si>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</si>
  <si>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</si>
  <si>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</si>
  <si>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</si>
  <si>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</si>
  <si>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</si>
  <si>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</si>
  <si>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</si>
  <si>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</si>
  <si>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</si>
  <si>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</si>
  <si>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</si>
  <si>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</si>
  <si>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</si>
  <si>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</si>
  <si>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</si>
  <si>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</si>
  <si>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</si>
  <si>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</si>
  <si>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</si>
  <si>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</si>
  <si>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</si>
  <si>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</si>
  <si>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</si>
  <si>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</si>
  <si>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</si>
  <si>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</si>
  <si>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</si>
  <si>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</si>
  <si>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</si>
  <si>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</si>
  <si>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</si>
  <si>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</si>
  <si>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</si>
  <si>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</si>
  <si>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</si>
  <si>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</si>
  <si>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</si>
  <si>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</si>
  <si>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</si>
  <si>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</si>
  <si>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</si>
  <si>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</si>
  <si>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</si>
  <si>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</si>
  <si>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</si>
  <si>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</si>
  <si>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</si>
  <si>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</si>
  <si>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</si>
  <si>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</si>
  <si>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</si>
  <si>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</si>
  <si>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</si>
  <si>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</si>
  <si>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</si>
  <si>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</si>
  <si>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</si>
  <si>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</si>
  <si>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</si>
  <si>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</si>
  <si>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</si>
  <si>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</si>
  <si>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</si>
  <si>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</si>
  <si>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</si>
  <si>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</si>
  <si>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</si>
  <si>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</si>
  <si>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</si>
  <si>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</si>
  <si>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</si>
  <si>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</si>
  <si>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</si>
  <si>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</si>
  <si>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</si>
  <si>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</si>
  <si>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</si>
  <si>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</si>
  <si>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</si>
  <si>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</si>
  <si>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</si>
  <si>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</si>
  <si>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</si>
  <si>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</si>
  <si>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</si>
  <si>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</si>
  <si>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</si>
  <si>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</si>
  <si>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</si>
  <si>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</si>
  <si>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</si>
  <si>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</si>
  <si>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</si>
  <si>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</si>
  <si>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</si>
  <si>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</si>
  <si>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</si>
  <si>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</si>
  <si>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</si>
  <si>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</si>
  <si>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</si>
  <si>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</si>
  <si>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</si>
  <si>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</si>
  <si>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</si>
  <si>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</si>
  <si>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</si>
  <si>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</si>
  <si>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</si>
  <si>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</si>
  <si>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</si>
  <si>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</si>
  <si>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</si>
  <si>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</si>
  <si>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</si>
  <si>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</si>
  <si>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</si>
  <si>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</si>
  <si>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</si>
  <si>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</si>
  <si>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</si>
  <si>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</si>
  <si>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</si>
  <si>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</si>
  <si>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</si>
  <si>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</si>
  <si>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</si>
  <si>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</si>
  <si>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</si>
  <si>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</si>
  <si>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</si>
  <si>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</si>
  <si>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</si>
  <si>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</si>
  <si>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</si>
  <si>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</si>
  <si>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</si>
  <si>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</si>
  <si>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</si>
  <si>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</si>
  <si>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</si>
  <si>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</si>
  <si>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</si>
  <si>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</si>
  <si>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</si>
  <si>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</si>
  <si>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</si>
  <si>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</si>
  <si>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</si>
  <si>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</si>
  <si>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</si>
  <si>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</si>
  <si>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</si>
  <si>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</si>
  <si>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</si>
  <si>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</si>
  <si>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</si>
  <si>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</si>
  <si>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</si>
  <si>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</si>
  <si>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</si>
  <si>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</si>
  <si>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</si>
  <si>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</si>
  <si>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</si>
  <si>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</si>
  <si>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</si>
  <si>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</si>
  <si>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</si>
  <si>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</si>
  <si>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</si>
  <si>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</si>
  <si>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</si>
  <si>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</si>
  <si>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</si>
  <si>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</si>
  <si>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</si>
  <si>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</si>
  <si>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</si>
  <si>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</si>
  <si>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</si>
  <si>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</si>
  <si>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</si>
  <si>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</si>
  <si>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</si>
  <si>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</si>
  <si>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</si>
  <si>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</si>
  <si>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</si>
  <si>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</si>
  <si>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</si>
  <si>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</si>
  <si>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</si>
  <si>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</si>
  <si>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</si>
  <si>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</si>
  <si>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</si>
  <si>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</si>
  <si>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</si>
  <si>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</si>
  <si>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</si>
  <si>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</si>
  <si>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</si>
  <si>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</si>
  <si>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</si>
  <si>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</si>
  <si>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</si>
  <si>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</si>
  <si>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</si>
  <si>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</si>
  <si>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</si>
  <si>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</si>
  <si>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</si>
  <si>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</si>
  <si>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</si>
  <si>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</si>
  <si>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</si>
  <si>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</si>
  <si>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</si>
  <si>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</si>
  <si>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</si>
  <si>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</si>
  <si>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</si>
  <si>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</si>
  <si>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</si>
  <si>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</si>
  <si>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</si>
  <si>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</si>
  <si>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</si>
  <si>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</si>
  <si>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</si>
  <si>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</si>
  <si>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</si>
  <si>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</si>
  <si>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</si>
  <si>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</si>
  <si>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</si>
  <si>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</si>
  <si>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</si>
  <si>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</si>
  <si>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</si>
  <si>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</si>
  <si>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</si>
  <si>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</si>
  <si>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</si>
  <si>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</si>
  <si>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</si>
  <si>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</si>
  <si>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</si>
  <si>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</si>
  <si>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</si>
  <si>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</si>
  <si>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</si>
  <si>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</si>
  <si>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</si>
  <si>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</si>
  <si>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</si>
  <si>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</si>
  <si>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</si>
  <si>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</si>
  <si>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</si>
  <si>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</si>
  <si>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</si>
  <si>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</si>
  <si>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</si>
  <si>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</si>
  <si>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</si>
  <si>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</si>
  <si>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</si>
  <si>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</si>
  <si>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</si>
  <si>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</si>
  <si>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</si>
  <si>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</si>
  <si>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</si>
  <si>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</si>
  <si>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</si>
  <si>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</si>
  <si>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</si>
  <si>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</si>
  <si>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</si>
  <si>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</si>
  <si>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</si>
  <si>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</si>
  <si>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</si>
  <si>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</si>
  <si>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</si>
  <si>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</si>
  <si>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</si>
  <si>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</si>
  <si>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</si>
  <si>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</si>
  <si>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</si>
  <si>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</si>
  <si>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</si>
  <si>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</si>
  <si>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</si>
  <si>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</si>
  <si>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</si>
  <si>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</si>
  <si>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</si>
  <si>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</si>
  <si>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</si>
  <si>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</si>
  <si>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</si>
  <si>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</si>
  <si>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</si>
  <si>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</si>
  <si>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</si>
  <si>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</si>
  <si>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</si>
  <si>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</si>
  <si>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</si>
  <si>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</si>
  <si>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</si>
  <si>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</si>
  <si>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</si>
  <si>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</si>
  <si>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</si>
  <si>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</si>
  <si>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</si>
  <si>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</si>
  <si>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</si>
  <si>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</si>
  <si>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</si>
  <si>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</si>
  <si>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</si>
  <si>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</si>
  <si>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</si>
  <si>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</si>
  <si>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</si>
  <si>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</si>
  <si>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</si>
  <si>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</si>
  <si>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</si>
  <si>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</si>
  <si>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</si>
  <si>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</si>
  <si>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</si>
  <si>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</si>
  <si>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</si>
  <si>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</si>
  <si>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</si>
  <si>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</si>
  <si>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</si>
  <si>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</si>
  <si>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</si>
  <si>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</si>
  <si>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</si>
  <si>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</si>
  <si>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</si>
  <si>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</si>
  <si>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</si>
  <si>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</si>
  <si>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</si>
  <si>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</si>
  <si>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</si>
  <si>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</si>
  <si>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</si>
  <si>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</si>
  <si>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</si>
  <si>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</si>
  <si>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</si>
  <si>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</si>
  <si>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</si>
  <si>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</si>
  <si>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</si>
  <si>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</si>
  <si>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</si>
  <si>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</si>
  <si>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</si>
  <si>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</si>
  <si>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</si>
  <si>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</si>
  <si>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</si>
  <si>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</si>
  <si>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</si>
  <si>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</si>
  <si>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</si>
  <si>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</si>
  <si>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</si>
  <si>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</si>
  <si>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</si>
  <si>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</si>
  <si>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</si>
  <si>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</si>
  <si>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</si>
  <si>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</si>
  <si>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</si>
  <si>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</si>
  <si>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</si>
  <si>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</si>
  <si>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</si>
  <si>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</si>
  <si>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</si>
  <si>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</si>
  <si>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</si>
  <si>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</si>
  <si>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</si>
  <si>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</si>
  <si>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</si>
  <si>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</si>
  <si>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</si>
  <si>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</si>
  <si>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</si>
  <si>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</si>
  <si>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</si>
  <si>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</si>
  <si>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</si>
  <si>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</si>
  <si>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</si>
  <si>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</si>
  <si>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</si>
  <si>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</si>
  <si>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</si>
  <si>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</si>
  <si>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</si>
  <si>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</si>
  <si>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</si>
  <si>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</si>
  <si>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</si>
  <si>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</si>
  <si>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</si>
  <si>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</si>
  <si>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</si>
  <si>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</si>
  <si>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</si>
  <si>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</si>
  <si>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</si>
  <si>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</si>
  <si>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</si>
  <si>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</si>
  <si>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</si>
  <si>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</si>
  <si>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</si>
  <si>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</si>
  <si>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</si>
  <si>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</si>
  <si>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</si>
  <si>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</si>
  <si>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</si>
  <si>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</si>
  <si>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</si>
  <si>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</si>
  <si>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</si>
  <si>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</si>
  <si>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</si>
  <si>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</si>
  <si>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</si>
  <si>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</si>
  <si>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</si>
  <si>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</si>
  <si>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</si>
  <si>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</si>
  <si>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</si>
  <si>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</si>
  <si>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</si>
  <si>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</si>
  <si>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</si>
  <si>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</si>
  <si>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</si>
  <si>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</si>
  <si>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</si>
  <si>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</si>
  <si>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</si>
  <si>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</si>
  <si>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</si>
  <si>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</si>
  <si>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</si>
  <si>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</si>
  <si>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</si>
  <si>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</si>
  <si>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</si>
  <si>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</si>
  <si>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</si>
  <si>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</si>
  <si>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</si>
  <si>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</si>
  <si>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</si>
  <si>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</si>
  <si>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</si>
  <si>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</si>
  <si>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</si>
  <si>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</si>
  <si>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</si>
  <si>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</si>
  <si>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</si>
  <si>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</si>
  <si>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</si>
  <si>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</si>
  <si>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</si>
  <si>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</si>
  <si>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</si>
  <si>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</si>
  <si>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</si>
  <si>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</si>
  <si>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</si>
  <si>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</si>
  <si>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</si>
  <si>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</si>
  <si>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</si>
  <si>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</si>
  <si>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</si>
  <si>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</si>
  <si>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</si>
  <si>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</si>
  <si>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</si>
  <si>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</si>
  <si>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</si>
  <si>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</si>
  <si>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</si>
  <si>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</si>
  <si>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</si>
  <si>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</si>
  <si>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</si>
  <si>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</si>
  <si>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</si>
  <si>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</si>
  <si>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</si>
  <si>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</si>
  <si>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</si>
  <si>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</si>
  <si>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</si>
  <si>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</si>
  <si>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</si>
  <si>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</si>
  <si>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</si>
  <si>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</si>
  <si>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</si>
  <si>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</si>
  <si>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</si>
  <si>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</si>
  <si>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</si>
  <si>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</si>
  <si>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</si>
  <si>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</si>
  <si>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</si>
  <si>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</si>
  <si>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</si>
  <si>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</si>
  <si>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</si>
  <si>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</si>
  <si>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</si>
  <si>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</si>
  <si>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</si>
  <si>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</si>
  <si>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</si>
  <si>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</si>
  <si>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</si>
  <si>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</si>
  <si>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</si>
  <si>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</si>
  <si>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</si>
  <si>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</si>
  <si>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</si>
  <si>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</si>
  <si>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</si>
  <si>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</si>
  <si>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</si>
  <si>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</si>
  <si>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</si>
  <si>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</si>
  <si>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</si>
  <si>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</si>
  <si>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</si>
  <si>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</si>
  <si>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</si>
  <si>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</si>
  <si>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</si>
  <si>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</si>
  <si>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</si>
  <si>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</si>
  <si>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</si>
  <si>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</si>
  <si>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</si>
  <si>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</si>
  <si>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</si>
  <si>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</si>
  <si>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</si>
  <si>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</si>
  <si>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</si>
  <si>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</si>
  <si>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</si>
  <si>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</si>
  <si>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</si>
  <si>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</si>
  <si>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</si>
  <si>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</si>
  <si>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</si>
  <si>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</si>
  <si>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</si>
  <si>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</si>
  <si>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</si>
  <si>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</si>
  <si>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</si>
  <si>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</si>
  <si>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</si>
  <si>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</si>
  <si>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</si>
  <si>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</si>
  <si>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</si>
  <si>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</si>
  <si>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</si>
  <si>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</si>
  <si>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</si>
  <si>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</si>
  <si>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</si>
  <si>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</si>
  <si>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</si>
  <si>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</si>
  <si>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</si>
  <si>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</si>
  <si>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</si>
  <si>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</si>
  <si>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</si>
  <si>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</si>
  <si>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</si>
  <si>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</si>
  <si>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</si>
  <si>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</si>
  <si>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</si>
  <si>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</si>
  <si>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</si>
  <si>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</si>
  <si>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</si>
  <si>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</si>
  <si>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</si>
  <si>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</si>
  <si>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</si>
  <si>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</si>
  <si>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</si>
  <si>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</si>
  <si>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</si>
  <si>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</si>
  <si>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</si>
  <si>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</si>
  <si>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</si>
  <si>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</si>
  <si>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</si>
  <si>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</si>
  <si>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</si>
  <si>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</si>
  <si>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</si>
  <si>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</si>
  <si>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</si>
  <si>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</si>
  <si>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</si>
  <si>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</si>
  <si>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</si>
  <si>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</si>
  <si>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</si>
  <si>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</si>
  <si>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</si>
  <si>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</si>
  <si>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</si>
  <si>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</si>
  <si>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</si>
  <si>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</si>
  <si>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</si>
  <si>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</si>
  <si>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</si>
  <si>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</si>
  <si>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</si>
  <si>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</si>
  <si>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</si>
  <si>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</si>
  <si>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</si>
  <si>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</si>
  <si>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</si>
  <si>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</si>
  <si>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</si>
  <si>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</si>
  <si>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</si>
  <si>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</si>
  <si>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</si>
  <si>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</si>
  <si>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</si>
  <si>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</si>
  <si>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</si>
  <si>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</si>
  <si>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</si>
  <si>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</si>
  <si>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</si>
  <si>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</si>
  <si>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</si>
  <si>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</si>
  <si>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</si>
  <si>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</si>
  <si>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</si>
  <si>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</si>
  <si>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</si>
  <si>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</si>
  <si>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</si>
  <si>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</si>
  <si>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</si>
  <si>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</si>
  <si>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</si>
  <si>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</si>
  <si>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</si>
  <si>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</si>
  <si>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</si>
  <si>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</si>
  <si>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</si>
  <si>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</si>
  <si>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</si>
  <si>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</si>
  <si>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</si>
  <si>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</si>
  <si>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</si>
  <si>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</si>
  <si>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</si>
  <si>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</si>
  <si>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</si>
  <si>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</si>
  <si>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</si>
  <si>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</si>
  <si>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</si>
  <si>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</si>
  <si>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</si>
  <si>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</si>
  <si>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</si>
  <si>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</si>
  <si>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</si>
  <si>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</si>
  <si>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</si>
  <si>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</si>
  <si>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</si>
  <si>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</si>
  <si>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</si>
  <si>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</si>
  <si>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</si>
  <si>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</si>
  <si>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</si>
  <si>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</si>
  <si>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</si>
  <si>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</si>
  <si>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</si>
  <si>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</si>
  <si>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</si>
  <si>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</si>
  <si>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</si>
  <si>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</si>
  <si>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</si>
  <si>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</si>
  <si>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</si>
  <si>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</si>
  <si>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</si>
  <si>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</si>
  <si>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</si>
  <si>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</si>
  <si>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</si>
  <si>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</si>
  <si>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</si>
  <si>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</si>
  <si>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</si>
  <si>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</si>
  <si>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</si>
  <si>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</si>
  <si>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</si>
  <si>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</si>
  <si>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</si>
  <si>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</si>
  <si>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</si>
  <si>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</si>
  <si>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</si>
  <si>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</si>
  <si>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</si>
  <si>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</si>
  <si>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</si>
  <si>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</si>
  <si>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</si>
  <si>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</si>
  <si>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</si>
  <si>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</si>
  <si>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</si>
  <si>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</si>
  <si>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</si>
  <si>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</si>
  <si>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</si>
  <si>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</si>
  <si>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</si>
  <si>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</si>
  <si>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</si>
  <si>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</si>
  <si>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</si>
  <si>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</si>
  <si>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</si>
  <si>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</si>
  <si>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</si>
  <si>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</si>
  <si>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</si>
  <si>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</si>
  <si>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</si>
  <si>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</si>
  <si>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</si>
  <si>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</si>
  <si>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</si>
  <si>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</si>
  <si>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</si>
  <si>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</si>
  <si>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</si>
  <si>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</si>
  <si>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</si>
  <si>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</si>
  <si>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</si>
  <si>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</si>
  <si>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</si>
  <si>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</si>
  <si>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</si>
  <si>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</si>
  <si>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</si>
  <si>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</si>
  <si>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</si>
  <si>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</si>
  <si>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</si>
  <si>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</si>
  <si>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</si>
  <si>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</si>
  <si>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</si>
  <si>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</si>
  <si>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</si>
  <si>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</si>
  <si>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</si>
  <si>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</si>
  <si>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</si>
  <si>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</si>
  <si>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</si>
  <si>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</si>
  <si>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</si>
  <si>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</si>
  <si>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</si>
  <si>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</si>
  <si>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</si>
  <si>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</si>
  <si>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</si>
  <si>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</si>
  <si>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</si>
  <si>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</si>
  <si>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</si>
  <si>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</si>
  <si>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</si>
  <si>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</si>
  <si>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</si>
  <si>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</si>
  <si>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</si>
  <si>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</si>
  <si>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</si>
  <si>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</si>
  <si>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</si>
  <si>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</si>
  <si>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</si>
  <si>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</si>
  <si>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</si>
  <si>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</si>
  <si>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</si>
  <si>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</si>
  <si>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</si>
  <si>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</si>
  <si>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</si>
  <si>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</si>
  <si>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</si>
  <si>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</si>
  <si>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</si>
  <si>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</si>
  <si>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</si>
  <si>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</si>
  <si>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</si>
  <si>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</si>
  <si>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</si>
  <si>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</si>
  <si>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</si>
  <si>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</si>
  <si>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</si>
  <si>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</si>
  <si>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</si>
  <si>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</si>
  <si>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</si>
  <si>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</si>
  <si>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</si>
  <si>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</si>
  <si>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</si>
  <si>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</si>
  <si>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</si>
  <si>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</si>
  <si>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</si>
  <si>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</si>
  <si>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</si>
  <si>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</si>
  <si>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</si>
  <si>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</si>
  <si>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</si>
  <si>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</si>
  <si>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</si>
  <si>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</si>
  <si>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</si>
  <si>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</si>
  <si>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</si>
  <si>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</si>
  <si>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</si>
  <si>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</si>
  <si>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</si>
  <si>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</si>
  <si>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</si>
  <si>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</si>
  <si>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</si>
  <si>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</si>
  <si>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</si>
  <si>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</si>
  <si>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</si>
  <si>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</si>
  <si>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</si>
  <si>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</si>
  <si>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</si>
  <si>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</si>
  <si>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</si>
  <si>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</si>
  <si>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</si>
  <si>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</si>
  <si>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</si>
  <si>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</si>
  <si>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</si>
  <si>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</si>
  <si>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</si>
  <si>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</si>
  <si>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</si>
  <si>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</si>
  <si>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</si>
  <si>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</si>
  <si>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</si>
  <si>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</si>
  <si>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</si>
  <si>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</si>
  <si>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</si>
  <si>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</si>
  <si>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</si>
  <si>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</si>
  <si>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</si>
  <si>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</si>
  <si>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</si>
  <si>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</si>
  <si>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</si>
  <si>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</si>
  <si>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</si>
  <si>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</si>
  <si>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</si>
  <si>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</si>
  <si>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</si>
  <si>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</si>
  <si>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</si>
  <si>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</si>
  <si>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</si>
  <si>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</si>
  <si>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</si>
  <si>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</si>
  <si>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</si>
  <si>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</si>
  <si>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</si>
  <si>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</si>
  <si>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</si>
  <si>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</si>
  <si>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</si>
  <si>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</si>
  <si>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</si>
  <si>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</si>
  <si>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</si>
  <si>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</si>
  <si>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</si>
  <si>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</si>
  <si>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</si>
  <si>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</si>
  <si>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</si>
  <si>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</si>
  <si>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</si>
  <si>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</si>
  <si>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</si>
  <si>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</si>
  <si>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</si>
  <si>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</si>
  <si>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</si>
  <si>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</si>
  <si>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</si>
  <si>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</si>
  <si>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</si>
  <si>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</si>
  <si>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</si>
  <si>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</si>
  <si>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</si>
  <si>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</si>
  <si>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</si>
  <si>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</si>
  <si>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</si>
  <si>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</si>
  <si>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</si>
  <si>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</si>
  <si>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</si>
  <si>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</si>
  <si>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</si>
  <si>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</si>
  <si>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</si>
  <si>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</si>
  <si>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</si>
  <si>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</si>
  <si>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</si>
  <si>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</si>
  <si>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</si>
  <si>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</si>
  <si>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</si>
  <si>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</si>
  <si>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</si>
  <si>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</si>
  <si>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</si>
  <si>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</si>
  <si>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</si>
  <si>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</si>
  <si>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</si>
  <si>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</si>
  <si>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</si>
  <si>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</si>
  <si>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</si>
  <si>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</si>
  <si>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</si>
  <si>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</si>
  <si>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</si>
  <si>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</si>
  <si>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</si>
  <si>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</si>
  <si>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</si>
  <si>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</si>
  <si>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</si>
  <si>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</si>
  <si>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</si>
  <si>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</si>
  <si>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</si>
  <si>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</si>
  <si>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</si>
  <si>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</si>
  <si>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</si>
  <si>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</si>
  <si>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</si>
  <si>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</si>
  <si>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</si>
  <si>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</si>
  <si>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</si>
  <si>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</si>
  <si>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</si>
  <si>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</si>
  <si>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</si>
  <si>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</si>
  <si>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</si>
  <si>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</si>
  <si>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</si>
  <si>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</si>
  <si>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</si>
  <si>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</si>
  <si>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</si>
  <si>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</si>
  <si>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</si>
  <si>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</si>
  <si>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</si>
  <si>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</si>
  <si>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</si>
  <si>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</si>
  <si>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</si>
  <si>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</si>
  <si>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</si>
  <si>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</si>
  <si>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</si>
  <si>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</si>
  <si>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</si>
  <si>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</si>
  <si>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</si>
  <si>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</si>
  <si>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</si>
  <si>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</si>
  <si>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</si>
  <si>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</si>
  <si>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</si>
  <si>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</si>
  <si>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</si>
  <si>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</si>
  <si>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</si>
  <si>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</si>
  <si>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</si>
  <si>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</si>
  <si>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</si>
  <si>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</si>
  <si>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</si>
  <si>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</si>
  <si>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</si>
  <si>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</si>
  <si>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</si>
  <si>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</si>
  <si>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</si>
  <si>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</si>
  <si>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</si>
  <si>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</si>
  <si>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</si>
  <si>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</si>
  <si>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</si>
  <si>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</si>
  <si>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</si>
  <si>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</si>
  <si>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</si>
  <si>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</si>
  <si>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</si>
  <si>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</si>
  <si>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</si>
  <si>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</si>
  <si>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</si>
  <si>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</si>
  <si>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</si>
  <si>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</si>
  <si>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</si>
  <si>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</si>
  <si>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</si>
  <si>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</si>
  <si>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</si>
  <si>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</si>
  <si>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</si>
  <si>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</si>
  <si>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</si>
  <si>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</si>
  <si>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</si>
  <si>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</si>
  <si>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</si>
  <si>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</si>
  <si>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</si>
  <si>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</si>
  <si>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</si>
  <si>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</si>
  <si>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</si>
  <si>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</si>
  <si>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</si>
  <si>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</si>
  <si>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</si>
  <si>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</si>
  <si>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</si>
  <si>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</si>
  <si>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</si>
  <si>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</si>
  <si>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</si>
  <si>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</si>
  <si>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</si>
  <si>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</si>
  <si>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</si>
  <si>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</si>
  <si>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</si>
  <si>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</si>
  <si>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</si>
  <si>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</si>
  <si>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</si>
  <si>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</si>
  <si>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</si>
  <si>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</si>
  <si>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</si>
  <si>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</si>
  <si>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</si>
  <si>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</si>
  <si>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</si>
  <si>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</si>
  <si>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</si>
  <si>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</si>
  <si>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</si>
  <si>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</si>
  <si>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</si>
  <si>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</si>
  <si>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</si>
  <si>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</si>
  <si>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</si>
  <si>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</si>
  <si>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</si>
  <si>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</si>
  <si>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</si>
  <si>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</si>
  <si>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</si>
  <si>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</si>
  <si>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</si>
  <si>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</si>
  <si>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</si>
  <si>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</si>
  <si>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</si>
  <si>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</si>
  <si>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</si>
  <si>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</si>
  <si>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</si>
  <si>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</si>
  <si>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</si>
  <si>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</si>
  <si>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</si>
  <si>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</si>
  <si>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</si>
  <si>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</si>
  <si>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</si>
  <si>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</si>
  <si>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</si>
  <si>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</si>
  <si>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</si>
  <si>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</si>
  <si>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</si>
  <si>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</si>
  <si>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</si>
  <si>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</si>
  <si>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</si>
  <si>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</si>
  <si>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</si>
  <si>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</si>
  <si>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</si>
  <si>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</si>
  <si>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</si>
  <si>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</si>
  <si>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</si>
  <si>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</si>
  <si>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</si>
  <si>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</si>
  <si>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</si>
  <si>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</si>
  <si>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</si>
  <si>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</si>
  <si>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</si>
  <si>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</si>
  <si>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</si>
  <si>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</si>
  <si>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</si>
  <si>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</si>
  <si>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</si>
  <si>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</si>
  <si>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</si>
  <si>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</si>
  <si>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</si>
  <si>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</si>
  <si>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</si>
  <si>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</si>
  <si>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</si>
  <si>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</si>
  <si>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</si>
  <si>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</si>
  <si>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</si>
  <si>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</si>
  <si>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</si>
  <si>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</si>
  <si>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</si>
  <si>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</si>
  <si>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</si>
  <si>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</si>
  <si>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</si>
  <si>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</si>
  <si>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</si>
  <si>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</si>
  <si>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</si>
  <si>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</si>
  <si>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</si>
  <si>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</si>
  <si>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</si>
  <si>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</si>
  <si>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</si>
  <si>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</si>
  <si>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</si>
  <si>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</si>
  <si>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</si>
  <si>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</si>
  <si>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</si>
  <si>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</si>
  <si>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</si>
  <si>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</si>
  <si>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</si>
  <si>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</si>
  <si>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</si>
  <si>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</si>
  <si>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</si>
  <si>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</si>
  <si>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</si>
  <si>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</si>
  <si>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</si>
  <si>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</si>
  <si>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</si>
  <si>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</si>
  <si>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</si>
  <si>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</si>
  <si>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</si>
  <si>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</si>
  <si>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</si>
  <si>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</si>
  <si>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</si>
  <si>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</si>
  <si>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</si>
  <si>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</si>
  <si>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</si>
  <si>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</si>
  <si>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</si>
  <si>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</si>
  <si>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</si>
  <si>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</si>
  <si>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</si>
  <si>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</si>
  <si>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</si>
  <si>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</si>
  <si>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</si>
  <si>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</si>
  <si>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</si>
  <si>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</si>
  <si>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</si>
  <si>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</si>
  <si>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</si>
  <si>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</si>
  <si>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</si>
  <si>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</si>
  <si>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</si>
  <si>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</si>
  <si>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</si>
  <si>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</si>
  <si>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</si>
  <si>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</si>
  <si>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</si>
  <si>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</si>
  <si>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</si>
  <si>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</si>
  <si>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</si>
  <si>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</si>
  <si>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</si>
  <si>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</si>
  <si>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</si>
  <si>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</si>
  <si>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</si>
  <si>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</si>
  <si>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</si>
  <si>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</si>
  <si>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</si>
  <si>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</si>
  <si>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</si>
  <si>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</si>
  <si>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</si>
  <si>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</si>
  <si>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</si>
  <si>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</si>
  <si>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</si>
  <si>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</si>
  <si>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</si>
  <si>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</si>
  <si>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</si>
  <si>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</si>
  <si>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</si>
  <si>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</si>
  <si>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</si>
  <si>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</si>
  <si>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</si>
  <si>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</si>
  <si>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</si>
  <si>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</si>
  <si>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</si>
  <si>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</si>
  <si>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</si>
  <si>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</si>
  <si>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</si>
  <si>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</si>
  <si>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</si>
  <si>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</si>
  <si>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</si>
  <si>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</si>
  <si>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</si>
  <si>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</si>
  <si>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</si>
  <si>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</si>
  <si>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</si>
  <si>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</si>
  <si>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</si>
  <si>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</si>
  <si>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</si>
  <si>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</si>
  <si>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</si>
  <si>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</si>
  <si>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</si>
  <si>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</si>
  <si>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</si>
  <si>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</si>
  <si>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</si>
  <si>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</si>
  <si>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</si>
  <si>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</si>
  <si>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</si>
  <si>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</si>
  <si>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</si>
  <si>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</si>
  <si>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</si>
  <si>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</si>
  <si>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</si>
  <si>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</si>
  <si>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</si>
  <si>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</si>
  <si>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</si>
  <si>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</si>
  <si>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</si>
  <si>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</si>
  <si>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</si>
  <si>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</si>
  <si>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</si>
  <si>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</si>
  <si>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</si>
  <si>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</si>
  <si>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</si>
  <si>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</si>
  <si>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</si>
  <si>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</si>
  <si>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</si>
  <si>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</si>
  <si>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</si>
  <si>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</si>
  <si>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</si>
  <si>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</si>
  <si>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</si>
  <si>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</si>
  <si>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</si>
  <si>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</si>
  <si>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</si>
  <si>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</si>
  <si>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</si>
  <si>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</si>
  <si>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</si>
  <si>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</si>
  <si>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</si>
  <si>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</si>
  <si>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</si>
  <si>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</si>
  <si>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</si>
  <si>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</si>
  <si>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</si>
  <si>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</si>
  <si>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</si>
  <si>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</si>
  <si>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</si>
  <si>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</si>
  <si>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</si>
  <si>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</si>
  <si>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</si>
  <si>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</si>
  <si>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</si>
  <si>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</si>
  <si>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</si>
  <si>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</si>
  <si>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</si>
  <si>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</si>
  <si>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</si>
  <si>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</si>
  <si>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</si>
  <si>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</si>
  <si>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</si>
  <si>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</si>
  <si>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</si>
  <si>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</si>
  <si>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</si>
  <si>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</si>
  <si>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</si>
  <si>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</si>
  <si>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</si>
  <si>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</si>
  <si>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</si>
  <si>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</si>
  <si>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</si>
  <si>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</si>
  <si>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</si>
  <si>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</si>
  <si>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</si>
  <si>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</si>
  <si>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</si>
  <si>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</si>
  <si>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</si>
  <si>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</si>
  <si>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</si>
  <si>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</si>
  <si>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</si>
  <si>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</si>
  <si>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</si>
  <si>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</si>
  <si>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</si>
  <si>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</si>
  <si>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</si>
  <si>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</si>
  <si>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</si>
  <si>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</si>
  <si>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</si>
  <si>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</si>
  <si>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</si>
  <si>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</si>
  <si>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</si>
  <si>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</si>
  <si>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</si>
  <si>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</si>
  <si>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</si>
  <si>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</si>
  <si>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</si>
  <si>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</si>
  <si>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</si>
  <si>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</si>
  <si>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</si>
  <si>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</si>
  <si>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</si>
  <si>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</si>
  <si>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</si>
  <si>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</si>
  <si>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</si>
  <si>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</si>
  <si>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</si>
  <si>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</si>
  <si>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</si>
  <si>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</si>
  <si>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</si>
  <si>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</si>
  <si>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</si>
  <si>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</si>
  <si>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</si>
  <si>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</si>
  <si>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</si>
  <si>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</si>
  <si>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</si>
  <si>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</si>
  <si>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</si>
  <si>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</si>
  <si>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</si>
  <si>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</si>
  <si>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</si>
  <si>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</si>
  <si>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</si>
  <si>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</si>
  <si>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</si>
  <si>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</si>
  <si>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</si>
  <si>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</si>
  <si>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</si>
  <si>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</si>
  <si>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</si>
  <si>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</si>
  <si>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</si>
  <si>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</si>
  <si>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</si>
  <si>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</si>
  <si>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</si>
  <si>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</si>
  <si>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</si>
  <si>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</si>
  <si>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</si>
  <si>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</si>
  <si>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</si>
  <si>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</si>
  <si>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</si>
  <si>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</si>
  <si>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</si>
  <si>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</si>
  <si>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</si>
  <si>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</si>
  <si>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</si>
  <si>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</si>
  <si>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</si>
  <si>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</si>
  <si>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</si>
  <si>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</si>
  <si>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</si>
  <si>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</si>
  <si>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</si>
  <si>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</si>
  <si>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</si>
  <si>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</si>
  <si>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</si>
  <si>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</si>
  <si>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</si>
  <si>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</si>
  <si>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</si>
  <si>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</si>
  <si>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</si>
  <si>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</si>
  <si>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</si>
  <si>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</si>
  <si>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</si>
  <si>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</si>
  <si>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</si>
  <si>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</si>
  <si>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</si>
  <si>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</si>
  <si>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</si>
  <si>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</si>
  <si>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</si>
  <si>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</si>
  <si>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</si>
  <si>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</si>
  <si>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</si>
  <si>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</si>
  <si>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</si>
  <si>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</si>
  <si>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</si>
  <si>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</si>
  <si>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</si>
  <si>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</si>
  <si>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</si>
  <si>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</si>
  <si>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</si>
  <si>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</si>
  <si>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</si>
  <si>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</si>
  <si>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</si>
  <si>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</si>
  <si>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</si>
  <si>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</si>
  <si>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</si>
  <si>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</si>
  <si>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</si>
  <si>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</si>
  <si>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</si>
  <si>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</si>
  <si>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</si>
  <si>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</si>
  <si>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</si>
  <si>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</si>
  <si>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</si>
  <si>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</si>
  <si>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</si>
  <si>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</si>
  <si>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</si>
  <si>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</si>
  <si>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</si>
  <si>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</si>
  <si>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</si>
  <si>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</si>
  <si>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</si>
  <si>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</si>
  <si>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</si>
  <si>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</si>
  <si>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</si>
  <si>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</si>
  <si>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</si>
  <si>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</si>
  <si>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</si>
  <si>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</si>
  <si>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</si>
  <si>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</si>
  <si>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</si>
  <si>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</si>
  <si>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</si>
  <si>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</si>
  <si>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</si>
  <si>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</si>
  <si>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</si>
  <si>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</si>
  <si>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</si>
  <si>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</si>
  <si>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</si>
  <si>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</si>
  <si>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</si>
  <si>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</si>
  <si>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</si>
  <si>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</si>
  <si>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</si>
  <si>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</si>
  <si>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</si>
  <si>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</si>
  <si>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</si>
  <si>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</si>
  <si>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</si>
  <si>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</si>
  <si>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</si>
  <si>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</si>
  <si>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</si>
  <si>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</si>
  <si>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</si>
  <si>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</si>
  <si>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</si>
  <si>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</si>
  <si>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</si>
  <si>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</si>
  <si>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</si>
  <si>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</si>
  <si>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</si>
  <si>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</si>
  <si>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</si>
  <si>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</si>
  <si>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</si>
  <si>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</si>
  <si>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</si>
  <si>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</si>
  <si>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</si>
  <si>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</si>
  <si>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</si>
  <si>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</si>
  <si>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</si>
  <si>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</si>
  <si>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</si>
  <si>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</si>
  <si>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</si>
  <si>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</si>
  <si>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</si>
  <si>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</si>
  <si>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</si>
  <si>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</si>
  <si>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</si>
  <si>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</si>
  <si>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</si>
  <si>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</si>
  <si>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</si>
  <si>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</si>
  <si>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</si>
  <si>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</si>
  <si>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</si>
  <si>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</si>
  <si>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</si>
  <si>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</si>
  <si>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</si>
  <si>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</si>
  <si>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</si>
  <si>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</si>
  <si>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</si>
  <si>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</si>
  <si>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</si>
  <si>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</si>
  <si>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</si>
  <si>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</si>
  <si>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</si>
  <si>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</si>
  <si>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</si>
  <si>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</si>
  <si>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</si>
  <si>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</si>
  <si>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</si>
  <si>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</si>
  <si>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</si>
  <si>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</si>
  <si>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</si>
  <si>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</si>
  <si>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</si>
  <si>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</si>
  <si>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</si>
  <si>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</si>
  <si>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</si>
  <si>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</si>
  <si>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</si>
  <si>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</si>
  <si>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</si>
  <si>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</si>
  <si>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</si>
  <si>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</si>
  <si>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</si>
  <si>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</si>
  <si>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</si>
  <si>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</si>
  <si>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</si>
  <si>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</si>
  <si>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</si>
  <si>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</si>
  <si>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</si>
  <si>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</si>
  <si>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</si>
  <si>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</si>
  <si>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</si>
  <si>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</si>
  <si>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</si>
  <si>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</si>
  <si>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</si>
  <si>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</si>
  <si>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</si>
  <si>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</si>
  <si>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</si>
  <si>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</si>
  <si>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</si>
  <si>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</si>
  <si>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</si>
  <si>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</si>
  <si>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</si>
  <si>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</si>
  <si>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</si>
  <si>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</si>
  <si>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</si>
  <si>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</si>
  <si>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</si>
  <si>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</si>
  <si>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</si>
  <si>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</si>
  <si>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</si>
  <si>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</si>
  <si>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</si>
  <si>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</si>
  <si>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</si>
  <si>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</si>
  <si>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</si>
  <si>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</si>
  <si>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</si>
  <si>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</si>
  <si>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</si>
  <si>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</si>
  <si>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</si>
  <si>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</si>
  <si>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</si>
  <si>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</si>
  <si>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</si>
  <si>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</si>
  <si>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</si>
  <si>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</si>
  <si>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</si>
  <si>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</si>
  <si>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</si>
  <si>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</si>
  <si>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</si>
  <si>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</si>
  <si>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</si>
  <si>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</si>
  <si>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</si>
  <si>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</si>
  <si>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</si>
  <si>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</si>
  <si>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</si>
  <si>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</si>
  <si>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</si>
  <si>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</si>
  <si>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</si>
  <si>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</si>
  <si>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</si>
  <si>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</si>
  <si>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</si>
  <si>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</si>
  <si>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</si>
  <si>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</si>
  <si>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</si>
  <si>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</si>
  <si>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</si>
  <si>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</si>
  <si>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</si>
  <si>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</si>
  <si>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</si>
  <si>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</si>
  <si>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</si>
  <si>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</si>
  <si>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</si>
  <si>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</si>
  <si>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</si>
  <si>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</si>
  <si>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</si>
  <si>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</si>
  <si>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</si>
  <si>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</si>
  <si>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</si>
  <si>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</si>
  <si>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</si>
  <si>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</si>
  <si>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</si>
  <si>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</si>
  <si>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</si>
  <si>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</si>
  <si>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</si>
  <si>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</si>
  <si>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</si>
  <si>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</si>
  <si>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</si>
  <si>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</si>
  <si>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</si>
  <si>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</si>
  <si>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</si>
  <si>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</si>
  <si>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</si>
  <si>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</si>
  <si>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</si>
  <si>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</si>
  <si>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</si>
  <si>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</si>
  <si>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</si>
  <si>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</si>
  <si>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</si>
  <si>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</si>
  <si>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</si>
  <si>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</si>
  <si>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</si>
  <si>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</si>
  <si>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</si>
  <si>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</si>
  <si>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</si>
  <si>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</si>
  <si>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</si>
  <si>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МИЛЕНА ОРЕШЕНСКА</t>
  </si>
  <si>
    <t>ПЕТЯ ПЕТРОВА</t>
  </si>
  <si>
    <t>ИЛИЙЧО ЛАЧОВСКИ</t>
  </si>
  <si>
    <t>milena_kneja@abv.bg</t>
  </si>
  <si>
    <t>www.kneja.acstre.com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</si>
</sst>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07"/>
  <sheetViews>
    <sheetView showZeros="0" view="pageBreakPreview" zoomScale="60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2" sqref="F2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6511</v>
      </c>
      <c r="H2" s="1027"/>
      <c r="I2" s="1620" t="str">
        <f>+OTCHET!H601</f>
        <v>www.kneja.acstre.com</v>
      </c>
      <c r="J2" s="1621"/>
      <c r="K2" s="1018"/>
      <c r="L2" s="1622" t="str">
        <f>OTCHET!H599</f>
        <v>milena_kneja@abv.bg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0</v>
      </c>
      <c r="M80" s="1100"/>
      <c r="N80" s="1248">
        <f>+ROUND(N78+N79,0)</f>
        <v>0</v>
      </c>
      <c r="O80" s="1102"/>
      <c r="P80" s="1246">
        <f>+ROUND(P78+P79,0)</f>
        <v>0</v>
      </c>
      <c r="Q80" s="1247">
        <f>+ROUND(Q78+Q79,0)</f>
        <v>0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0</v>
      </c>
      <c r="M82" s="1100"/>
      <c r="N82" s="1261">
        <f>+ROUND(N47,0)-ROUND(N76,0)+ROUND(N80,0)</f>
        <v>0</v>
      </c>
      <c r="O82" s="1262"/>
      <c r="P82" s="1259">
        <f>+ROUND(P47,0)-ROUND(P76,0)+ROUND(P80,0)</f>
        <v>0</v>
      </c>
      <c r="Q82" s="1260">
        <f>+ROUND(Q47,0)-ROUND(Q76,0)+ROUND(Q80,0)</f>
        <v>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16557</v>
      </c>
      <c r="M115" s="1100"/>
      <c r="N115" s="1137">
        <f>+ROUND(+G115+J115+L115,0)</f>
        <v>16557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16557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16557</v>
      </c>
      <c r="M117" s="1100"/>
      <c r="N117" s="1214">
        <f>+ROUND(+SUM(N115:N116),0)</f>
        <v>16557</v>
      </c>
      <c r="O117" s="1102"/>
      <c r="P117" s="1212">
        <f>+ROUND(+SUM(P115:P116),0)</f>
        <v>0</v>
      </c>
      <c r="Q117" s="1213">
        <f>+ROUND(+SUM(Q115:Q116),0)</f>
        <v>16557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16557</v>
      </c>
      <c r="M119" s="1100"/>
      <c r="N119" s="1239">
        <f>+ROUND(N105+N109+N113+N117,0)</f>
        <v>16557</v>
      </c>
      <c r="O119" s="1102"/>
      <c r="P119" s="1285">
        <f>+ROUND(P105+P109+P113+P117,0)</f>
        <v>0</v>
      </c>
      <c r="Q119" s="1238">
        <f>+ROUND(Q105+Q109+Q113+Q117,0)</f>
        <v>16557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195157</v>
      </c>
      <c r="M127" s="1100"/>
      <c r="N127" s="1114">
        <f>+ROUND(+G127+J127+L127,0)</f>
        <v>195157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195157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211714</v>
      </c>
      <c r="M129" s="1100"/>
      <c r="N129" s="1126">
        <f>+ROUND(+G129+J129+L129,0)</f>
        <v>211714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211714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16557</v>
      </c>
      <c r="M130" s="1100"/>
      <c r="N130" s="1301">
        <f>+ROUND(+N129-N127-N128,0)</f>
        <v>16557</v>
      </c>
      <c r="O130" s="1102"/>
      <c r="P130" s="1299">
        <f>+ROUND(+P129-P127-P128,0)</f>
        <v>0</v>
      </c>
      <c r="Q130" s="1300">
        <f>+ROUND(+Q129-Q127-Q128,0)</f>
        <v>16557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755905511811024" bottom="0.15748031496062992" header="0.15748031496062992" footer="0.15748031496062992"/>
  <pageSetup fitToHeight="13" fitToWidth="1" horizontalDpi="600" verticalDpi="600" orientation="landscape" paperSize="9" scale="46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view="pageBreakPreview" zoomScale="60" zoomScaleNormal="78" zoomScalePageLayoutView="0" workbookViewId="0" topLeftCell="B6">
      <selection activeCell="O72" sqref="O72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Кнежа</v>
      </c>
      <c r="C13" s="716"/>
      <c r="D13" s="716"/>
      <c r="E13" s="719" t="str">
        <f>+OTCHET!E12</f>
        <v>код по ЕБК:</v>
      </c>
      <c r="F13" s="235" t="str">
        <f>+OTCHET!F12</f>
        <v>6511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0</v>
      </c>
      <c r="G54" s="898">
        <f>+G55+G56+G60</f>
        <v>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0</v>
      </c>
      <c r="G62" s="933">
        <f>+G22-G38+G54-G61</f>
        <v>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0</v>
      </c>
      <c r="G64" s="943">
        <f>SUM(+G66+G74+G75+G82+G83+G84+G87+G88+G89+G90+G91+G92+G93)</f>
        <v>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16557</v>
      </c>
      <c r="G84" s="911">
        <f>+G85+G86</f>
        <v>0</v>
      </c>
      <c r="H84" s="912">
        <f>+H85+H86</f>
        <v>16557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16557</v>
      </c>
      <c r="G86" s="969">
        <f>+OTCHET!I515+OTCHET!I518+OTCHET!I538</f>
        <v>0</v>
      </c>
      <c r="H86" s="970">
        <f>+OTCHET!J515+OTCHET!J518+OTCHET!J538</f>
        <v>16557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195157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195157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-211714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-211714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 t="str">
        <f>+OTCHET!H599</f>
        <v>milena_kneja@abv.bg</v>
      </c>
      <c r="C105" s="991"/>
      <c r="D105" s="991"/>
      <c r="E105" s="673"/>
      <c r="F105" s="707"/>
      <c r="G105" s="1380">
        <f>+OTCHET!E599</f>
        <v>9132</v>
      </c>
      <c r="H105" s="1380">
        <f>+OTCHET!F599</f>
        <v>7839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 t="str">
        <f>+OTCHET!D597</f>
        <v>МИЛЕНА ОРЕШЕНСКА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 t="str">
        <f>+OTCHET!G594</f>
        <v>ПЕТЯ ПЕТРОВА</v>
      </c>
      <c r="F112" s="1693"/>
      <c r="G112" s="1007"/>
      <c r="H112" s="693"/>
      <c r="I112" s="1379" t="str">
        <f>+OTCHET!G597</f>
        <v>ИЛИЙЧО ЛАЧОВСКИ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50" r:id="rId3"/>
  <rowBreaks count="1" manualBreakCount="1">
    <brk id="112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G610"/>
  <sheetViews>
    <sheetView tabSelected="1" zoomScale="75" zoomScaleNormal="75" zoomScalePageLayoutView="0" workbookViewId="0" topLeftCell="B2">
      <selection activeCell="H9" sqref="H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42735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Кнежа</v>
      </c>
      <c r="C12" s="1717"/>
      <c r="D12" s="1718"/>
      <c r="E12" s="118" t="s">
        <v>1037</v>
      </c>
      <c r="F12" s="1600" t="s">
        <v>1602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Кнежа</v>
      </c>
      <c r="C178" s="1717"/>
      <c r="D178" s="1718"/>
      <c r="E178" s="234" t="s">
        <v>956</v>
      </c>
      <c r="F178" s="235" t="str">
        <f>$F$12</f>
        <v>6511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Кнежа</v>
      </c>
      <c r="C347" s="1717"/>
      <c r="D347" s="1718"/>
      <c r="E347" s="413" t="s">
        <v>956</v>
      </c>
      <c r="F347" s="235" t="str">
        <f>$F$12</f>
        <v>6511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Кнежа</v>
      </c>
      <c r="C432" s="1717"/>
      <c r="D432" s="1718"/>
      <c r="E432" s="413" t="s">
        <v>956</v>
      </c>
      <c r="F432" s="235" t="str">
        <f>$F$12</f>
        <v>6511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0</v>
      </c>
      <c r="K439" s="552">
        <f t="shared" si="96"/>
        <v>0</v>
      </c>
      <c r="L439" s="553">
        <f t="shared" si="96"/>
        <v>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0</v>
      </c>
      <c r="K440" s="559">
        <f t="shared" si="97"/>
        <v>0</v>
      </c>
      <c r="L440" s="560">
        <f>+L591</f>
        <v>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Кнежа</v>
      </c>
      <c r="C448" s="1717"/>
      <c r="D448" s="1718"/>
      <c r="E448" s="413" t="s">
        <v>956</v>
      </c>
      <c r="F448" s="235" t="str">
        <f>$F$12</f>
        <v>6511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16557</v>
      </c>
      <c r="K538" s="585">
        <f t="shared" si="123"/>
        <v>0</v>
      </c>
      <c r="L538" s="582">
        <f t="shared" si="123"/>
        <v>16557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>
        <v>16557</v>
      </c>
      <c r="K540" s="601">
        <v>0</v>
      </c>
      <c r="L540" s="1391">
        <f t="shared" si="112"/>
        <v>16557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-16557</v>
      </c>
      <c r="K560" s="585">
        <f t="shared" si="124"/>
        <v>0</v>
      </c>
      <c r="L560" s="582">
        <f t="shared" si="124"/>
        <v>-16557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/>
      <c r="G561" s="155"/>
      <c r="H561" s="588">
        <v>0</v>
      </c>
      <c r="I561" s="154"/>
      <c r="J561" s="155">
        <v>195157</v>
      </c>
      <c r="K561" s="588">
        <v>0</v>
      </c>
      <c r="L561" s="1385">
        <f t="shared" si="112"/>
        <v>195157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/>
      <c r="G567" s="161"/>
      <c r="H567" s="589">
        <v>0</v>
      </c>
      <c r="I567" s="160"/>
      <c r="J567" s="161">
        <v>-211714</v>
      </c>
      <c r="K567" s="589">
        <v>0</v>
      </c>
      <c r="L567" s="1386">
        <f t="shared" si="125"/>
        <v>-211714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0</v>
      </c>
      <c r="K591" s="670">
        <f t="shared" si="129"/>
        <v>0</v>
      </c>
      <c r="L591" s="666">
        <f t="shared" si="129"/>
        <v>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 t="s">
        <v>2085</v>
      </c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2084</v>
      </c>
      <c r="E597" s="675"/>
      <c r="F597" s="221" t="s">
        <v>945</v>
      </c>
      <c r="G597" s="1767" t="s">
        <v>2086</v>
      </c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>
        <v>9132</v>
      </c>
      <c r="F599" s="681">
        <v>7839</v>
      </c>
      <c r="G599" s="682" t="s">
        <v>949</v>
      </c>
      <c r="H599" s="1778" t="s">
        <v>2087</v>
      </c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 t="s">
        <v>2088</v>
      </c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fitToHeight="22" fitToWidth="1" horizontalDpi="600" verticalDpi="600" orientation="portrait" paperSize="9" scale="37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W7</cp:lastModifiedBy>
  <cp:lastPrinted>2017-02-17T11:23:42Z</cp:lastPrinted>
  <dcterms:created xsi:type="dcterms:W3CDTF">1997-12-10T11:54:07Z</dcterms:created>
  <dcterms:modified xsi:type="dcterms:W3CDTF">2017-02-17T11:32:43Z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